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a.szmelter\Documents\Documents\aga 5 luty duzy\artykuły\analizy komercyjnie\EUConsult Wielkopolska\Michał - jeszcze muszę opisać\Ostateczne pliki do luki finansowej do wysłania 12.03\"/>
    </mc:Choice>
  </mc:AlternateContent>
  <xr:revisionPtr revIDLastSave="0" documentId="13_ncr:1_{C4AB2262-5D9B-4A69-B4BE-5F1AA90476B9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ftn1" localSheetId="0">Arkusz1!$A$17</definedName>
    <definedName name="_ftnref1" localSheetId="0">Arkusz1!$A$12</definedName>
    <definedName name="OLE_LINK1" localSheetId="2">Arkusz3!$A$2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7" i="1" l="1"/>
  <c r="C28" i="1"/>
  <c r="C22" i="1"/>
  <c r="C23" i="1"/>
  <c r="C24" i="1"/>
  <c r="C21" i="1"/>
  <c r="AC8" i="1"/>
  <c r="AD8" i="1"/>
  <c r="AE8" i="1"/>
  <c r="AF8" i="1"/>
  <c r="AG8" i="1"/>
  <c r="AH8" i="1"/>
  <c r="AI8" i="1"/>
  <c r="AJ8" i="1"/>
  <c r="AB8" i="1"/>
  <c r="B28" i="1"/>
  <c r="B24" i="1"/>
  <c r="AB3" i="1"/>
  <c r="AL8" i="1"/>
  <c r="AM8" i="1"/>
  <c r="AK8" i="1"/>
  <c r="AK4" i="1"/>
  <c r="AL4" i="1"/>
  <c r="AM4" i="1"/>
  <c r="AK5" i="1"/>
  <c r="AL5" i="1"/>
  <c r="AM5" i="1"/>
  <c r="AK6" i="1"/>
  <c r="AL6" i="1"/>
  <c r="AM6" i="1"/>
  <c r="AK7" i="1"/>
  <c r="AL7" i="1"/>
  <c r="AM7" i="1"/>
  <c r="AL3" i="1"/>
  <c r="AM3" i="1"/>
  <c r="AK3" i="1"/>
  <c r="AH4" i="1"/>
  <c r="AI4" i="1"/>
  <c r="AJ4" i="1"/>
  <c r="AH5" i="1"/>
  <c r="AI5" i="1"/>
  <c r="AJ5" i="1"/>
  <c r="AH6" i="1"/>
  <c r="AI6" i="1"/>
  <c r="AJ6" i="1"/>
  <c r="AH7" i="1"/>
  <c r="AI7" i="1"/>
  <c r="AJ7" i="1"/>
  <c r="AI3" i="1"/>
  <c r="AJ3" i="1"/>
  <c r="AH3" i="1"/>
  <c r="AE4" i="1"/>
  <c r="AF4" i="1"/>
  <c r="AG4" i="1"/>
  <c r="AE5" i="1"/>
  <c r="AF5" i="1"/>
  <c r="AG5" i="1"/>
  <c r="AE6" i="1"/>
  <c r="AF6" i="1"/>
  <c r="AG6" i="1"/>
  <c r="AE7" i="1"/>
  <c r="AF7" i="1"/>
  <c r="AG7" i="1"/>
  <c r="AF3" i="1"/>
  <c r="AG3" i="1"/>
  <c r="AE3" i="1"/>
  <c r="AB4" i="1"/>
  <c r="AC4" i="1"/>
  <c r="AD4" i="1"/>
  <c r="AB5" i="1"/>
  <c r="AC5" i="1"/>
  <c r="AD5" i="1"/>
  <c r="AB6" i="1"/>
  <c r="AC6" i="1"/>
  <c r="AD6" i="1"/>
  <c r="AB7" i="1"/>
  <c r="AC7" i="1"/>
  <c r="AD7" i="1"/>
  <c r="AC3" i="1"/>
  <c r="AD3" i="1"/>
  <c r="U8" i="1"/>
  <c r="L8" i="1"/>
  <c r="U7" i="1"/>
  <c r="U6" i="1"/>
  <c r="U5" i="1"/>
  <c r="U4" i="1"/>
  <c r="U3" i="1"/>
  <c r="L7" i="1"/>
  <c r="L6" i="1"/>
  <c r="L5" i="1"/>
  <c r="L4" i="1"/>
  <c r="L3" i="1"/>
  <c r="C8" i="1"/>
  <c r="C4" i="1"/>
  <c r="C5" i="1"/>
  <c r="C6" i="1"/>
  <c r="C7" i="1"/>
  <c r="C3" i="1"/>
  <c r="Y4" i="1"/>
  <c r="Z4" i="1"/>
  <c r="AA4" i="1"/>
  <c r="Y5" i="1"/>
  <c r="Z5" i="1"/>
  <c r="AA5" i="1"/>
  <c r="Y6" i="1"/>
  <c r="Z6" i="1"/>
  <c r="AA6" i="1"/>
  <c r="Y7" i="1"/>
  <c r="Z7" i="1"/>
  <c r="AA7" i="1"/>
  <c r="Z3" i="1"/>
  <c r="AA3" i="1"/>
  <c r="Y3" i="1"/>
  <c r="P4" i="1"/>
  <c r="Q4" i="1"/>
  <c r="R4" i="1"/>
  <c r="P5" i="1"/>
  <c r="Q5" i="1"/>
  <c r="R5" i="1"/>
  <c r="P6" i="1"/>
  <c r="Q6" i="1"/>
  <c r="R6" i="1"/>
  <c r="P7" i="1"/>
  <c r="Q7" i="1"/>
  <c r="R7" i="1"/>
  <c r="Q3" i="1"/>
  <c r="R3" i="1"/>
  <c r="P3" i="1"/>
  <c r="G4" i="1"/>
  <c r="H4" i="1"/>
  <c r="I4" i="1"/>
  <c r="G5" i="1"/>
  <c r="H5" i="1"/>
  <c r="I5" i="1"/>
  <c r="G6" i="1"/>
  <c r="H6" i="1"/>
  <c r="I6" i="1"/>
  <c r="G7" i="1"/>
  <c r="H7" i="1"/>
  <c r="I7" i="1"/>
  <c r="H3" i="1"/>
  <c r="I3" i="1"/>
  <c r="G3" i="1"/>
  <c r="X8" i="1"/>
  <c r="W8" i="1"/>
  <c r="V8" i="1"/>
  <c r="T8" i="1"/>
  <c r="O8" i="1"/>
  <c r="N8" i="1"/>
  <c r="M8" i="1"/>
  <c r="K8" i="1"/>
  <c r="C8" i="2"/>
  <c r="D8" i="2"/>
  <c r="E8" i="2"/>
  <c r="B8" i="2"/>
  <c r="D8" i="1"/>
  <c r="E8" i="1"/>
  <c r="F8" i="1"/>
  <c r="B8" i="1"/>
</calcChain>
</file>

<file path=xl/sharedStrings.xml><?xml version="1.0" encoding="utf-8"?>
<sst xmlns="http://schemas.openxmlformats.org/spreadsheetml/2006/main" count="106" uniqueCount="41">
  <si>
    <t>podregion</t>
  </si>
  <si>
    <t>trend</t>
  </si>
  <si>
    <t>Luka do poziomu p50</t>
  </si>
  <si>
    <t>Luka do poziomu p75</t>
  </si>
  <si>
    <t>Luka do poziomu p90</t>
  </si>
  <si>
    <t>Kaliski</t>
  </si>
  <si>
    <t>Koniński</t>
  </si>
  <si>
    <t>Leszczyński</t>
  </si>
  <si>
    <t>M. Poznań i Poznański</t>
  </si>
  <si>
    <t>Pilski</t>
  </si>
  <si>
    <t>razem</t>
  </si>
  <si>
    <t>p50</t>
  </si>
  <si>
    <t>p75</t>
  </si>
  <si>
    <t>p90</t>
  </si>
  <si>
    <t>Obszar infrastruktury związanej z edukacją (mln zł, 2018)</t>
  </si>
  <si>
    <t>Obszar infrastruktury związanej z kulturą (mln zł, 2018)</t>
  </si>
  <si>
    <t>M, Poznań i Poznański</t>
  </si>
  <si>
    <t>Obszar infrastruktury związanej z pomocą społeczną (mln zł, 2018)</t>
  </si>
  <si>
    <t>Odniesienie</t>
  </si>
  <si>
    <t>trend z korektą do 2020</t>
  </si>
  <si>
    <t>Luka 2020 - edukacja (mln zł)</t>
  </si>
  <si>
    <t>Luka 2020 - kultura (mln zł)</t>
  </si>
  <si>
    <t>Luka 2020 - pomoc społeczna (mln zł)</t>
  </si>
  <si>
    <t>Luka razem (mln zł) dla Województwa Wielkopolskiego</t>
  </si>
  <si>
    <t>Dla każdej JST na poziomie powiatów oraz dla każdego miasta na prawach powiatu wchodzących w skład województwa wielkopolskiego branych pod uwagę w analizie zostanie wyliczona wartość na koniec ostatniego roku prognozy. Na podstawie wyliczeń oraz różnic pomiędzy wartością majątku a wartością porównawczą zostaną wyznaczone potrzeby finansowe.</t>
  </si>
  <si>
    <t>W przypadku podobszaru dotyczącego systemu ochrony zdrowia przeprowadzone zostanie dodatkowe oszacowanie dla podmiotów leczniczych zlokalizowanych na obszarze danej JST[1]. Z uwagi na zidentyfikowane przez twórców badania MFiPR problemy w dostępie do zdezagregowanych danych z CSIOZ wykonanie tego kroku będzie wymagało dezagregacji dostępnych danych z poziomu centralnego. Dane zostaną dostosowane do potrzeb poszczególnych JST poprzez wykonanie następujących kroków:</t>
  </si>
  <si>
    <t>Na podstawie danych GUS zostanie obliczone, jaki odsetek łóżek szpitalnych spośród wszystkich łóżek szpitalnych w Polsce znajduje się w województwie wielkopolskim i w poszczególnych jego powiatach. Na tej podstawie zostanie wskazany mnożnik, jakim należy się posłużyć, by uwzględnić skalę potrzeb w systemie ochrony zdrowia w województwie wielkopolskim i w poszczególnych jego powiatach.</t>
  </si>
  <si>
    <t>Wartość potrzeb województwa oraz poszczególnych jego powiatów w zakresie ochrony zdrowia stanowić będzie pochodną wartości potrzeb inwestycyjnych obliczonych w poprzednim punkcie przemnożoną przez wartość mnożnika.</t>
  </si>
  <si>
    <t xml:space="preserve">[1] Zgodnie ze wzorem zamieszczonym na s. 52 Podręcznika metodologicznego w ramach badania…, dz. cyt. </t>
  </si>
  <si>
    <t>Dodatkowe oszacowanie luki dla Województwa Wielkopolskiego zgodnie z powyższą procedurą:</t>
  </si>
  <si>
    <t>Wartość luki oszacowana dla Polski</t>
  </si>
  <si>
    <t>W zakresie szpitalnictwa</t>
  </si>
  <si>
    <t>(tys. zł)</t>
  </si>
  <si>
    <t>W zakresie podstawowej i ambulatoryjnej opieki zdrowotnej</t>
  </si>
  <si>
    <t>W zakresie hospicjów</t>
  </si>
  <si>
    <t>Razem</t>
  </si>
  <si>
    <t>Liczba łózek w szpitalach w Województwie Wielkopolskim</t>
  </si>
  <si>
    <t>Liczba łózek w szpitalach w Polsce</t>
  </si>
  <si>
    <t>Mnożnik</t>
  </si>
  <si>
    <t>Luka dla Województwa Wielkopolskiego</t>
  </si>
  <si>
    <t>mln zł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</si>
</sst>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i/>
      <sz val="12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EAAD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5">
    <xf numFmtId="0" fontId="0" fillId="0" borderId="0" xfId="0"/>
    <xf numFmtId="0" fontId="4" fillId="2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4" fontId="5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0" fontId="6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0" fontId="3" fillId="2" borderId="0" xfId="0" applyFont="1" applyFill="1" applyAlignment="1">
      <alignment vertical="center" wrapText="1"/>
    </xf>
    <xf numFmtId="10" fontId="0" fillId="3" borderId="0" xfId="0" applyNumberFormat="1" applyFill="1" applyAlignment="1">
      <alignment wrapText="1"/>
    </xf>
    <xf numFmtId="2" fontId="2" fillId="0" borderId="0" xfId="0" applyNumberFormat="1" applyFont="1"/>
    <xf numFmtId="0" fontId="2" fillId="0" borderId="0" xfId="0" applyFont="1" applyAlignment="1">
      <alignment wrapText="1"/>
    </xf>
    <xf numFmtId="2" fontId="1" fillId="0" borderId="0" xfId="0" applyNumberFormat="1" applyFont="1"/>
    <xf numFmtId="4" fontId="2" fillId="3" borderId="0" xfId="0" applyNumberFormat="1" applyFont="1" applyFill="1"/>
    <xf numFmtId="0" fontId="7" fillId="0" borderId="0" xfId="0" applyFont="1" applyAlignment="1">
      <alignment horizontal="left" vertical="center"/>
    </xf>
    <xf numFmtId="0" fontId="8" fillId="0" borderId="0" xfId="1" applyAlignment="1">
      <alignment horizontal="left" vertical="center"/>
    </xf>
    <xf numFmtId="2" fontId="0" fillId="0" borderId="0" xfId="0" applyNumberFormat="1"/>
    <xf numFmtId="0" fontId="0" fillId="4" borderId="0" xfId="0" applyFill="1"/>
    <xf numFmtId="0" fontId="0" fillId="3" borderId="0" xfId="0" applyFill="1"/>
    <xf numFmtId="0" fontId="2" fillId="3" borderId="0" xfId="0" applyFont="1" applyFill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46"/>
  <sheetViews>
    <sheetView tabSelected="1" zoomScale="85" zoomScaleNormal="85" workbookViewId="0">
      <selection activeCell="J23" sqref="J23"/>
    </sheetView>
  </sheetViews>
  <sheetFormatPr defaultRowHeight="14.4" x14ac:dyDescent="0.3"/>
  <cols>
    <col min="1" max="1" width="24.109375" customWidth="1"/>
    <col min="2" max="2" width="9.109375" bestFit="1" customWidth="1"/>
    <col min="3" max="3" width="9.109375" customWidth="1"/>
    <col min="4" max="4" width="12.33203125" customWidth="1"/>
    <col min="7" max="7" width="11.5546875" customWidth="1"/>
    <col min="10" max="10" width="22.21875" customWidth="1"/>
    <col min="12" max="12" width="9.109375" customWidth="1"/>
    <col min="16" max="16" width="11.6640625" customWidth="1"/>
    <col min="19" max="19" width="22.5546875" customWidth="1"/>
    <col min="21" max="21" width="9.109375" customWidth="1"/>
    <col min="25" max="25" width="13.33203125" customWidth="1"/>
    <col min="29" max="29" width="9.77734375" bestFit="1" customWidth="1"/>
    <col min="30" max="30" width="10.44140625" bestFit="1" customWidth="1"/>
    <col min="31" max="31" width="11.44140625" bestFit="1" customWidth="1"/>
    <col min="32" max="32" width="10.44140625" bestFit="1" customWidth="1"/>
    <col min="33" max="33" width="11.44140625" bestFit="1" customWidth="1"/>
    <col min="34" max="34" width="10.44140625" bestFit="1" customWidth="1"/>
    <col min="35" max="35" width="11.44140625" bestFit="1" customWidth="1"/>
  </cols>
  <sheetData>
    <row r="1" spans="1:39" s="12" customFormat="1" ht="52.8" customHeight="1" x14ac:dyDescent="0.3">
      <c r="A1" s="12" t="s">
        <v>14</v>
      </c>
      <c r="C1" s="14">
        <v>2.8000000000000001E-2</v>
      </c>
      <c r="G1" s="12" t="s">
        <v>18</v>
      </c>
      <c r="J1" s="12" t="s">
        <v>15</v>
      </c>
      <c r="L1" s="14">
        <v>2.8000000000000001E-2</v>
      </c>
      <c r="P1" s="12" t="s">
        <v>18</v>
      </c>
      <c r="S1" s="12" t="s">
        <v>17</v>
      </c>
      <c r="U1" s="14">
        <v>2.8000000000000001E-2</v>
      </c>
      <c r="Y1" s="12" t="s">
        <v>18</v>
      </c>
      <c r="AB1" s="16" t="s">
        <v>20</v>
      </c>
      <c r="AC1" s="16"/>
      <c r="AD1" s="16"/>
      <c r="AE1" s="16" t="s">
        <v>21</v>
      </c>
      <c r="AF1" s="16"/>
      <c r="AG1" s="16"/>
      <c r="AH1" s="16" t="s">
        <v>22</v>
      </c>
      <c r="AK1" s="16" t="s">
        <v>23</v>
      </c>
    </row>
    <row r="2" spans="1:39" s="12" customFormat="1" ht="39.6" x14ac:dyDescent="0.3">
      <c r="A2" s="13" t="s">
        <v>0</v>
      </c>
      <c r="B2" s="9" t="s">
        <v>1</v>
      </c>
      <c r="C2" s="9" t="s">
        <v>19</v>
      </c>
      <c r="D2" s="9" t="s">
        <v>2</v>
      </c>
      <c r="E2" s="9" t="s">
        <v>3</v>
      </c>
      <c r="F2" s="9" t="s">
        <v>4</v>
      </c>
      <c r="G2" s="9" t="s">
        <v>11</v>
      </c>
      <c r="H2" s="9" t="s">
        <v>12</v>
      </c>
      <c r="I2" s="9" t="s">
        <v>13</v>
      </c>
      <c r="J2" s="13" t="s">
        <v>0</v>
      </c>
      <c r="K2" s="9" t="s">
        <v>1</v>
      </c>
      <c r="L2" s="9" t="s">
        <v>19</v>
      </c>
      <c r="M2" s="9" t="s">
        <v>2</v>
      </c>
      <c r="N2" s="9" t="s">
        <v>3</v>
      </c>
      <c r="O2" s="9" t="s">
        <v>4</v>
      </c>
      <c r="P2" s="9" t="s">
        <v>11</v>
      </c>
      <c r="Q2" s="9" t="s">
        <v>12</v>
      </c>
      <c r="R2" s="9" t="s">
        <v>13</v>
      </c>
      <c r="S2" s="13" t="s">
        <v>0</v>
      </c>
      <c r="T2" s="9" t="s">
        <v>1</v>
      </c>
      <c r="U2" s="9" t="s">
        <v>19</v>
      </c>
      <c r="V2" s="9" t="s">
        <v>2</v>
      </c>
      <c r="W2" s="9" t="s">
        <v>3</v>
      </c>
      <c r="X2" s="9" t="s">
        <v>4</v>
      </c>
      <c r="Y2" s="9" t="s">
        <v>11</v>
      </c>
      <c r="Z2" s="9" t="s">
        <v>12</v>
      </c>
      <c r="AA2" s="9" t="s">
        <v>13</v>
      </c>
      <c r="AB2" s="9" t="s">
        <v>11</v>
      </c>
      <c r="AC2" s="9" t="s">
        <v>12</v>
      </c>
      <c r="AD2" s="9" t="s">
        <v>13</v>
      </c>
      <c r="AE2" s="9" t="s">
        <v>11</v>
      </c>
      <c r="AF2" s="9" t="s">
        <v>12</v>
      </c>
      <c r="AG2" s="9" t="s">
        <v>13</v>
      </c>
      <c r="AH2" s="9" t="s">
        <v>11</v>
      </c>
      <c r="AI2" s="9" t="s">
        <v>12</v>
      </c>
      <c r="AJ2" s="9" t="s">
        <v>13</v>
      </c>
      <c r="AK2" s="9" t="s">
        <v>11</v>
      </c>
      <c r="AL2" s="9" t="s">
        <v>12</v>
      </c>
      <c r="AM2" s="9" t="s">
        <v>13</v>
      </c>
    </row>
    <row r="3" spans="1:39" x14ac:dyDescent="0.3">
      <c r="A3" s="2" t="s">
        <v>5</v>
      </c>
      <c r="B3" s="3">
        <v>560.46</v>
      </c>
      <c r="C3" s="3">
        <f>B3*(1-C$1)</f>
        <v>544.76711999999998</v>
      </c>
      <c r="D3" s="3">
        <v>68.95</v>
      </c>
      <c r="E3" s="3">
        <v>217.29</v>
      </c>
      <c r="F3" s="3">
        <v>506.58</v>
      </c>
      <c r="G3" s="3">
        <f>$B3+D3</f>
        <v>629.41000000000008</v>
      </c>
      <c r="H3" s="3">
        <f t="shared" ref="H3:I3" si="0">$B3+E3</f>
        <v>777.75</v>
      </c>
      <c r="I3" s="3">
        <f t="shared" si="0"/>
        <v>1067.04</v>
      </c>
      <c r="J3" s="10" t="s">
        <v>5</v>
      </c>
      <c r="K3" s="3">
        <v>213.63</v>
      </c>
      <c r="L3" s="3">
        <f>K3*(1-L$1)</f>
        <v>207.64836</v>
      </c>
      <c r="M3" s="3">
        <v>32.92</v>
      </c>
      <c r="N3" s="3">
        <v>111.48</v>
      </c>
      <c r="O3" s="3">
        <v>284.81</v>
      </c>
      <c r="P3" s="3">
        <f>$K3+M3</f>
        <v>246.55</v>
      </c>
      <c r="Q3" s="3">
        <f t="shared" ref="Q3:R3" si="1">$K3+N3</f>
        <v>325.11</v>
      </c>
      <c r="R3" s="3">
        <f t="shared" si="1"/>
        <v>498.44</v>
      </c>
      <c r="S3" s="2" t="s">
        <v>5</v>
      </c>
      <c r="T3" s="3">
        <v>106.08</v>
      </c>
      <c r="U3" s="3">
        <f>T3*(1-U$1)</f>
        <v>103.10975999999999</v>
      </c>
      <c r="V3" s="3">
        <v>10.07</v>
      </c>
      <c r="W3" s="3">
        <v>43.9</v>
      </c>
      <c r="X3" s="3">
        <v>115.44</v>
      </c>
      <c r="Y3" s="3">
        <f>$T3+V3</f>
        <v>116.15</v>
      </c>
      <c r="Z3" s="3">
        <f t="shared" ref="Z3:AA3" si="2">$T3+W3</f>
        <v>149.97999999999999</v>
      </c>
      <c r="AA3" s="3">
        <f t="shared" si="2"/>
        <v>221.51999999999998</v>
      </c>
      <c r="AB3" s="17">
        <f>G3-$C3</f>
        <v>84.642880000000105</v>
      </c>
      <c r="AC3" s="17">
        <f t="shared" ref="AC3:AD3" si="3">H3-$C3</f>
        <v>232.98288000000002</v>
      </c>
      <c r="AD3" s="17">
        <f t="shared" si="3"/>
        <v>522.27287999999999</v>
      </c>
      <c r="AE3" s="17">
        <f>P3-$L3</f>
        <v>38.901640000000015</v>
      </c>
      <c r="AF3" s="17">
        <f t="shared" ref="AF3:AG3" si="4">Q3-$L3</f>
        <v>117.46164000000002</v>
      </c>
      <c r="AG3" s="17">
        <f t="shared" si="4"/>
        <v>290.79164000000003</v>
      </c>
      <c r="AH3" s="17">
        <f>Y3-$U3</f>
        <v>13.040240000000011</v>
      </c>
      <c r="AI3" s="17">
        <f t="shared" ref="AI3:AJ3" si="5">Z3-$U3</f>
        <v>46.870239999999995</v>
      </c>
      <c r="AJ3" s="17">
        <f t="shared" si="5"/>
        <v>118.41023999999999</v>
      </c>
      <c r="AK3" s="15">
        <f>AB3+AE3+AH3</f>
        <v>136.58476000000013</v>
      </c>
      <c r="AL3" s="15">
        <f t="shared" ref="AL3:AM3" si="6">AC3+AF3+AI3</f>
        <v>397.31475999999998</v>
      </c>
      <c r="AM3" s="15">
        <f t="shared" si="6"/>
        <v>931.47476000000006</v>
      </c>
    </row>
    <row r="4" spans="1:39" x14ac:dyDescent="0.3">
      <c r="A4" s="2" t="s">
        <v>6</v>
      </c>
      <c r="B4" s="3">
        <v>519.30999999999995</v>
      </c>
      <c r="C4" s="3">
        <f t="shared" ref="C4:C7" si="7">B4*(1-C$1)</f>
        <v>504.76931999999994</v>
      </c>
      <c r="D4" s="3">
        <v>142.09</v>
      </c>
      <c r="E4" s="3">
        <v>367.99</v>
      </c>
      <c r="F4" s="3">
        <v>686.32</v>
      </c>
      <c r="G4" s="3">
        <f t="shared" ref="G4:G7" si="8">$B4+D4</f>
        <v>661.4</v>
      </c>
      <c r="H4" s="3">
        <f t="shared" ref="H4:H7" si="9">$B4+E4</f>
        <v>887.3</v>
      </c>
      <c r="I4" s="3">
        <f t="shared" ref="I4:I7" si="10">$B4+F4</f>
        <v>1205.6300000000001</v>
      </c>
      <c r="J4" s="10" t="s">
        <v>6</v>
      </c>
      <c r="K4" s="3">
        <v>197.86</v>
      </c>
      <c r="L4" s="3">
        <f t="shared" ref="L4:L7" si="11">K4*(1-L$1)</f>
        <v>192.31992</v>
      </c>
      <c r="M4" s="3">
        <v>55.7</v>
      </c>
      <c r="N4" s="3">
        <v>147.85</v>
      </c>
      <c r="O4" s="3">
        <v>320.7</v>
      </c>
      <c r="P4" s="3">
        <f t="shared" ref="P4:P7" si="12">$K4+M4</f>
        <v>253.56</v>
      </c>
      <c r="Q4" s="3">
        <f t="shared" ref="Q4:Q7" si="13">$K4+N4</f>
        <v>345.71000000000004</v>
      </c>
      <c r="R4" s="3">
        <f t="shared" ref="R4:R7" si="14">$K4+O4</f>
        <v>518.55999999999995</v>
      </c>
      <c r="S4" s="2" t="s">
        <v>6</v>
      </c>
      <c r="T4" s="3">
        <v>82.39</v>
      </c>
      <c r="U4" s="3">
        <f t="shared" ref="U4:U7" si="15">T4*(1-U$1)</f>
        <v>80.083079999999995</v>
      </c>
      <c r="V4" s="3">
        <v>13</v>
      </c>
      <c r="W4" s="3">
        <v>58.02</v>
      </c>
      <c r="X4" s="3">
        <v>150.12</v>
      </c>
      <c r="Y4" s="3">
        <f t="shared" ref="Y4:Y7" si="16">$T4+V4</f>
        <v>95.39</v>
      </c>
      <c r="Z4" s="3">
        <f t="shared" ref="Z4:Z7" si="17">$T4+W4</f>
        <v>140.41</v>
      </c>
      <c r="AA4" s="3">
        <f t="shared" ref="AA4:AA7" si="18">$T4+X4</f>
        <v>232.51</v>
      </c>
      <c r="AB4" s="17">
        <f t="shared" ref="AB4:AB7" si="19">G4-$C4</f>
        <v>156.63068000000004</v>
      </c>
      <c r="AC4" s="17">
        <f t="shared" ref="AC4:AC7" si="20">H4-$C4</f>
        <v>382.53068000000002</v>
      </c>
      <c r="AD4" s="17">
        <f t="shared" ref="AD4:AD7" si="21">I4-$C4</f>
        <v>700.86068000000023</v>
      </c>
      <c r="AE4" s="17">
        <f t="shared" ref="AE4:AE7" si="22">P4-$L4</f>
        <v>61.240080000000006</v>
      </c>
      <c r="AF4" s="17">
        <f t="shared" ref="AF4:AF7" si="23">Q4-$L4</f>
        <v>153.39008000000004</v>
      </c>
      <c r="AG4" s="17">
        <f t="shared" ref="AG4:AG7" si="24">R4-$L4</f>
        <v>326.24007999999992</v>
      </c>
      <c r="AH4" s="17">
        <f t="shared" ref="AH4:AH7" si="25">Y4-$U4</f>
        <v>15.306920000000005</v>
      </c>
      <c r="AI4" s="17">
        <f t="shared" ref="AI4:AI7" si="26">Z4-$U4</f>
        <v>60.326920000000001</v>
      </c>
      <c r="AJ4" s="17">
        <f t="shared" ref="AJ4:AJ7" si="27">AA4-$U4</f>
        <v>152.42692</v>
      </c>
      <c r="AK4" s="15">
        <f t="shared" ref="AK4:AK7" si="28">AB4+AE4+AH4</f>
        <v>233.17768000000007</v>
      </c>
      <c r="AL4" s="15">
        <f t="shared" ref="AL4:AL7" si="29">AC4+AF4+AI4</f>
        <v>596.24768000000006</v>
      </c>
      <c r="AM4" s="15">
        <f t="shared" ref="AM4:AM7" si="30">AD4+AG4+AJ4</f>
        <v>1179.5276800000001</v>
      </c>
    </row>
    <row r="5" spans="1:39" x14ac:dyDescent="0.3">
      <c r="A5" s="2" t="s">
        <v>7</v>
      </c>
      <c r="B5" s="3">
        <v>449.54</v>
      </c>
      <c r="C5" s="3">
        <f t="shared" si="7"/>
        <v>436.95287999999999</v>
      </c>
      <c r="D5" s="3">
        <v>79.36</v>
      </c>
      <c r="E5" s="3">
        <v>258.23</v>
      </c>
      <c r="F5" s="3">
        <v>557.28</v>
      </c>
      <c r="G5" s="3">
        <f t="shared" si="8"/>
        <v>528.9</v>
      </c>
      <c r="H5" s="3">
        <f t="shared" si="9"/>
        <v>707.77</v>
      </c>
      <c r="I5" s="3">
        <f t="shared" si="10"/>
        <v>1006.8199999999999</v>
      </c>
      <c r="J5" s="10" t="s">
        <v>7</v>
      </c>
      <c r="K5" s="3">
        <v>157.83000000000001</v>
      </c>
      <c r="L5" s="3">
        <f t="shared" si="11"/>
        <v>153.41076000000001</v>
      </c>
      <c r="M5" s="3">
        <v>55.31</v>
      </c>
      <c r="N5" s="3">
        <v>132.52000000000001</v>
      </c>
      <c r="O5" s="3">
        <v>287.49</v>
      </c>
      <c r="P5" s="3">
        <f t="shared" si="12"/>
        <v>213.14000000000001</v>
      </c>
      <c r="Q5" s="3">
        <f t="shared" si="13"/>
        <v>290.35000000000002</v>
      </c>
      <c r="R5" s="3">
        <f t="shared" si="14"/>
        <v>445.32000000000005</v>
      </c>
      <c r="S5" s="2" t="s">
        <v>7</v>
      </c>
      <c r="T5" s="3">
        <v>89.75</v>
      </c>
      <c r="U5" s="3">
        <f t="shared" si="15"/>
        <v>87.236999999999995</v>
      </c>
      <c r="V5" s="3">
        <v>21.13</v>
      </c>
      <c r="W5" s="3">
        <v>49.7</v>
      </c>
      <c r="X5" s="3">
        <v>114.21</v>
      </c>
      <c r="Y5" s="3">
        <f t="shared" si="16"/>
        <v>110.88</v>
      </c>
      <c r="Z5" s="3">
        <f t="shared" si="17"/>
        <v>139.44999999999999</v>
      </c>
      <c r="AA5" s="3">
        <f t="shared" si="18"/>
        <v>203.95999999999998</v>
      </c>
      <c r="AB5" s="17">
        <f t="shared" si="19"/>
        <v>91.947119999999984</v>
      </c>
      <c r="AC5" s="17">
        <f t="shared" si="20"/>
        <v>270.81711999999999</v>
      </c>
      <c r="AD5" s="17">
        <f t="shared" si="21"/>
        <v>569.86711999999989</v>
      </c>
      <c r="AE5" s="17">
        <f t="shared" si="22"/>
        <v>59.729240000000004</v>
      </c>
      <c r="AF5" s="17">
        <f t="shared" si="23"/>
        <v>136.93924000000001</v>
      </c>
      <c r="AG5" s="17">
        <f t="shared" si="24"/>
        <v>291.90924000000007</v>
      </c>
      <c r="AH5" s="17">
        <f t="shared" si="25"/>
        <v>23.643000000000001</v>
      </c>
      <c r="AI5" s="17">
        <f t="shared" si="26"/>
        <v>52.212999999999994</v>
      </c>
      <c r="AJ5" s="17">
        <f t="shared" si="27"/>
        <v>116.72299999999998</v>
      </c>
      <c r="AK5" s="15">
        <f t="shared" si="28"/>
        <v>175.31935999999999</v>
      </c>
      <c r="AL5" s="15">
        <f t="shared" si="29"/>
        <v>459.96935999999994</v>
      </c>
      <c r="AM5" s="15">
        <f t="shared" si="30"/>
        <v>978.49935999999991</v>
      </c>
    </row>
    <row r="6" spans="1:39" x14ac:dyDescent="0.3">
      <c r="A6" s="2" t="s">
        <v>8</v>
      </c>
      <c r="B6" s="5">
        <v>1328.21</v>
      </c>
      <c r="C6" s="3">
        <f t="shared" si="7"/>
        <v>1291.0201199999999</v>
      </c>
      <c r="D6" s="3">
        <v>121.43</v>
      </c>
      <c r="E6" s="3">
        <v>407.62</v>
      </c>
      <c r="F6" s="3">
        <v>816.26</v>
      </c>
      <c r="G6" s="3">
        <f t="shared" si="8"/>
        <v>1449.64</v>
      </c>
      <c r="H6" s="3">
        <f t="shared" si="9"/>
        <v>1735.83</v>
      </c>
      <c r="I6" s="3">
        <f t="shared" si="10"/>
        <v>2144.4700000000003</v>
      </c>
      <c r="J6" s="10" t="s">
        <v>8</v>
      </c>
      <c r="K6" s="3">
        <v>436.83</v>
      </c>
      <c r="L6" s="3">
        <f t="shared" si="11"/>
        <v>424.59875999999997</v>
      </c>
      <c r="M6" s="3">
        <v>66.78</v>
      </c>
      <c r="N6" s="3">
        <v>240.57</v>
      </c>
      <c r="O6" s="3">
        <v>569.24</v>
      </c>
      <c r="P6" s="3">
        <f t="shared" si="12"/>
        <v>503.61</v>
      </c>
      <c r="Q6" s="3">
        <f t="shared" si="13"/>
        <v>677.4</v>
      </c>
      <c r="R6" s="3">
        <f t="shared" si="14"/>
        <v>1006.0699999999999</v>
      </c>
      <c r="S6" s="2" t="s">
        <v>16</v>
      </c>
      <c r="T6" s="3">
        <v>126.89</v>
      </c>
      <c r="U6" s="3">
        <f t="shared" si="15"/>
        <v>123.33708</v>
      </c>
      <c r="V6" s="3">
        <v>67.84</v>
      </c>
      <c r="W6" s="3">
        <v>156.63</v>
      </c>
      <c r="X6" s="3">
        <v>301.22000000000003</v>
      </c>
      <c r="Y6" s="3">
        <f t="shared" si="16"/>
        <v>194.73000000000002</v>
      </c>
      <c r="Z6" s="3">
        <f t="shared" si="17"/>
        <v>283.52</v>
      </c>
      <c r="AA6" s="3">
        <f t="shared" si="18"/>
        <v>428.11</v>
      </c>
      <c r="AB6" s="17">
        <f t="shared" si="19"/>
        <v>158.61988000000019</v>
      </c>
      <c r="AC6" s="17">
        <f t="shared" si="20"/>
        <v>444.80988000000002</v>
      </c>
      <c r="AD6" s="17">
        <f t="shared" si="21"/>
        <v>853.44988000000035</v>
      </c>
      <c r="AE6" s="17">
        <f t="shared" si="22"/>
        <v>79.011240000000043</v>
      </c>
      <c r="AF6" s="17">
        <f t="shared" si="23"/>
        <v>252.80124000000001</v>
      </c>
      <c r="AG6" s="17">
        <f t="shared" si="24"/>
        <v>581.47123999999997</v>
      </c>
      <c r="AH6" s="17">
        <f t="shared" si="25"/>
        <v>71.392920000000018</v>
      </c>
      <c r="AI6" s="17">
        <f t="shared" si="26"/>
        <v>160.18291999999997</v>
      </c>
      <c r="AJ6" s="17">
        <f t="shared" si="27"/>
        <v>304.77292</v>
      </c>
      <c r="AK6" s="15">
        <f t="shared" si="28"/>
        <v>309.02404000000024</v>
      </c>
      <c r="AL6" s="15">
        <f t="shared" si="29"/>
        <v>857.79404</v>
      </c>
      <c r="AM6" s="15">
        <f t="shared" si="30"/>
        <v>1739.6940400000003</v>
      </c>
    </row>
    <row r="7" spans="1:39" x14ac:dyDescent="0.3">
      <c r="A7" s="2" t="s">
        <v>9</v>
      </c>
      <c r="B7" s="3">
        <v>317.33999999999997</v>
      </c>
      <c r="C7" s="3">
        <f t="shared" si="7"/>
        <v>308.45447999999999</v>
      </c>
      <c r="D7" s="3">
        <v>70.11</v>
      </c>
      <c r="E7" s="3">
        <v>202.77</v>
      </c>
      <c r="F7" s="3">
        <v>407.67</v>
      </c>
      <c r="G7" s="3">
        <f t="shared" si="8"/>
        <v>387.45</v>
      </c>
      <c r="H7" s="3">
        <f t="shared" si="9"/>
        <v>520.11</v>
      </c>
      <c r="I7" s="3">
        <f t="shared" si="10"/>
        <v>725.01</v>
      </c>
      <c r="J7" s="10" t="s">
        <v>9</v>
      </c>
      <c r="K7" s="3">
        <v>99.54</v>
      </c>
      <c r="L7" s="3">
        <f t="shared" si="11"/>
        <v>96.752880000000005</v>
      </c>
      <c r="M7" s="3">
        <v>33.56</v>
      </c>
      <c r="N7" s="3">
        <v>97.59</v>
      </c>
      <c r="O7" s="3">
        <v>219.93</v>
      </c>
      <c r="P7" s="3">
        <f t="shared" si="12"/>
        <v>133.10000000000002</v>
      </c>
      <c r="Q7" s="3">
        <f t="shared" si="13"/>
        <v>197.13</v>
      </c>
      <c r="R7" s="3">
        <f t="shared" si="14"/>
        <v>319.47000000000003</v>
      </c>
      <c r="S7" s="2" t="s">
        <v>9</v>
      </c>
      <c r="T7" s="3">
        <v>55.87</v>
      </c>
      <c r="U7" s="3">
        <f t="shared" si="15"/>
        <v>54.305639999999997</v>
      </c>
      <c r="V7" s="3">
        <v>8.67</v>
      </c>
      <c r="W7" s="3">
        <v>37.79</v>
      </c>
      <c r="X7" s="3">
        <v>93.76</v>
      </c>
      <c r="Y7" s="3">
        <f t="shared" si="16"/>
        <v>64.539999999999992</v>
      </c>
      <c r="Z7" s="3">
        <f t="shared" si="17"/>
        <v>93.66</v>
      </c>
      <c r="AA7" s="3">
        <f t="shared" si="18"/>
        <v>149.63</v>
      </c>
      <c r="AB7" s="17">
        <f t="shared" si="19"/>
        <v>78.995519999999999</v>
      </c>
      <c r="AC7" s="17">
        <f t="shared" si="20"/>
        <v>211.65552000000002</v>
      </c>
      <c r="AD7" s="17">
        <f t="shared" si="21"/>
        <v>416.55552</v>
      </c>
      <c r="AE7" s="17">
        <f t="shared" si="22"/>
        <v>36.347120000000018</v>
      </c>
      <c r="AF7" s="17">
        <f t="shared" si="23"/>
        <v>100.37711999999999</v>
      </c>
      <c r="AG7" s="17">
        <f t="shared" si="24"/>
        <v>222.71712000000002</v>
      </c>
      <c r="AH7" s="17">
        <f t="shared" si="25"/>
        <v>10.234359999999995</v>
      </c>
      <c r="AI7" s="17">
        <f t="shared" si="26"/>
        <v>39.35436</v>
      </c>
      <c r="AJ7" s="17">
        <f t="shared" si="27"/>
        <v>95.324359999999999</v>
      </c>
      <c r="AK7" s="15">
        <f t="shared" si="28"/>
        <v>125.57700000000001</v>
      </c>
      <c r="AL7" s="15">
        <f t="shared" si="29"/>
        <v>351.387</v>
      </c>
      <c r="AM7" s="15">
        <f t="shared" si="30"/>
        <v>734.59699999999998</v>
      </c>
    </row>
    <row r="8" spans="1:39" x14ac:dyDescent="0.3">
      <c r="A8" s="4" t="s">
        <v>10</v>
      </c>
      <c r="B8" s="6">
        <f>SUM(B3:B7)</f>
        <v>3174.86</v>
      </c>
      <c r="C8" s="6">
        <f>SUM(C3:C7)</f>
        <v>3085.9639199999997</v>
      </c>
      <c r="D8" s="6">
        <f>SUM(D3:D7)</f>
        <v>481.94000000000005</v>
      </c>
      <c r="E8" s="6">
        <f>SUM(E3:E7)</f>
        <v>1453.9</v>
      </c>
      <c r="F8" s="6">
        <f>SUM(F3:F7)</f>
        <v>2974.11</v>
      </c>
      <c r="G8" s="6"/>
      <c r="H8" s="6"/>
      <c r="I8" s="6"/>
      <c r="K8" s="6">
        <f>SUM(K3:K7)</f>
        <v>1105.69</v>
      </c>
      <c r="L8" s="6">
        <f>SUM(L3:L7)</f>
        <v>1074.7306800000001</v>
      </c>
      <c r="M8" s="6">
        <f>SUM(M3:M7)</f>
        <v>244.27</v>
      </c>
      <c r="N8" s="6">
        <f>SUM(N3:N7)</f>
        <v>730.0100000000001</v>
      </c>
      <c r="O8" s="6">
        <f>SUM(O3:O7)</f>
        <v>1682.17</v>
      </c>
      <c r="P8" s="6"/>
      <c r="Q8" s="6"/>
      <c r="R8" s="6"/>
      <c r="T8" s="6">
        <f>SUM(T3:T7)</f>
        <v>460.98</v>
      </c>
      <c r="U8" s="6">
        <f>SUM(U3:U7)</f>
        <v>448.07256000000001</v>
      </c>
      <c r="V8" s="6">
        <f>SUM(V3:V7)</f>
        <v>120.71000000000001</v>
      </c>
      <c r="W8" s="6">
        <f>SUM(W3:W7)</f>
        <v>346.04</v>
      </c>
      <c r="X8" s="6">
        <f>SUM(X3:X7)</f>
        <v>774.75</v>
      </c>
      <c r="Y8" s="6"/>
      <c r="Z8" s="6"/>
      <c r="AA8" s="6"/>
      <c r="AB8" s="21">
        <f>SUM(AB3:AB7)</f>
        <v>570.83608000000027</v>
      </c>
      <c r="AC8" s="21">
        <f t="shared" ref="AC8:AJ8" si="31">SUM(AC3:AC7)</f>
        <v>1542.7960800000001</v>
      </c>
      <c r="AD8" s="21">
        <f t="shared" si="31"/>
        <v>3063.0060800000001</v>
      </c>
      <c r="AE8" s="21">
        <f t="shared" si="31"/>
        <v>275.22932000000009</v>
      </c>
      <c r="AF8" s="21">
        <f t="shared" si="31"/>
        <v>760.96932000000004</v>
      </c>
      <c r="AG8" s="21">
        <f t="shared" si="31"/>
        <v>1713.12932</v>
      </c>
      <c r="AH8" s="21">
        <f t="shared" si="31"/>
        <v>133.61744000000004</v>
      </c>
      <c r="AI8" s="21">
        <f t="shared" si="31"/>
        <v>358.94743999999997</v>
      </c>
      <c r="AJ8" s="21">
        <f t="shared" si="31"/>
        <v>787.65743999999995</v>
      </c>
      <c r="AK8" s="18">
        <f>SUM(AK3:AK7)</f>
        <v>979.6828400000004</v>
      </c>
      <c r="AL8" s="18">
        <f t="shared" ref="AL8:AM8" si="32">SUM(AL3:AL7)</f>
        <v>2662.7128400000001</v>
      </c>
      <c r="AM8" s="18">
        <f t="shared" si="32"/>
        <v>5563.7928400000001</v>
      </c>
    </row>
    <row r="11" spans="1:39" ht="15.6" x14ac:dyDescent="0.3">
      <c r="A11" s="19" t="s">
        <v>24</v>
      </c>
    </row>
    <row r="12" spans="1:39" x14ac:dyDescent="0.3">
      <c r="A12" s="20" t="s">
        <v>25</v>
      </c>
    </row>
    <row r="13" spans="1:39" ht="15.6" x14ac:dyDescent="0.3">
      <c r="A13" s="19" t="s">
        <v>26</v>
      </c>
    </row>
    <row r="14" spans="1:39" ht="15.6" x14ac:dyDescent="0.3">
      <c r="A14" s="19" t="s">
        <v>27</v>
      </c>
    </row>
    <row r="16" spans="1:39" x14ac:dyDescent="0.3">
      <c r="S16" s="22"/>
      <c r="AC16" s="21"/>
    </row>
    <row r="17" spans="1:29" x14ac:dyDescent="0.3">
      <c r="A17" s="20" t="s">
        <v>28</v>
      </c>
      <c r="AB17" s="13"/>
      <c r="AC17" s="21"/>
    </row>
    <row r="18" spans="1:29" x14ac:dyDescent="0.3">
      <c r="AB18" s="2"/>
    </row>
    <row r="19" spans="1:29" x14ac:dyDescent="0.3">
      <c r="A19" t="s">
        <v>29</v>
      </c>
      <c r="AB19" s="2"/>
    </row>
    <row r="20" spans="1:29" x14ac:dyDescent="0.3">
      <c r="A20" t="s">
        <v>30</v>
      </c>
      <c r="B20" t="s">
        <v>32</v>
      </c>
      <c r="C20" t="s">
        <v>40</v>
      </c>
      <c r="AB20" s="2"/>
    </row>
    <row r="21" spans="1:29" x14ac:dyDescent="0.3">
      <c r="A21" t="s">
        <v>31</v>
      </c>
      <c r="B21">
        <v>9000000</v>
      </c>
      <c r="C21">
        <f>B21/1000</f>
        <v>9000</v>
      </c>
      <c r="AB21" s="2"/>
      <c r="AC21" s="21"/>
    </row>
    <row r="22" spans="1:29" x14ac:dyDescent="0.3">
      <c r="A22" t="s">
        <v>33</v>
      </c>
      <c r="B22">
        <v>300000</v>
      </c>
      <c r="C22">
        <f t="shared" ref="C22:C24" si="33">B22/1000</f>
        <v>300</v>
      </c>
      <c r="AB22" s="2"/>
      <c r="AC22" s="21"/>
    </row>
    <row r="23" spans="1:29" x14ac:dyDescent="0.3">
      <c r="A23" t="s">
        <v>34</v>
      </c>
      <c r="B23">
        <v>80000</v>
      </c>
      <c r="C23">
        <f t="shared" si="33"/>
        <v>80</v>
      </c>
      <c r="AB23" s="4"/>
      <c r="AC23" s="21"/>
    </row>
    <row r="24" spans="1:29" x14ac:dyDescent="0.3">
      <c r="A24" t="s">
        <v>35</v>
      </c>
      <c r="B24">
        <f>SUM(B21:B23)</f>
        <v>9380000</v>
      </c>
      <c r="C24">
        <f t="shared" si="33"/>
        <v>9380</v>
      </c>
      <c r="AC24" s="21"/>
    </row>
    <row r="25" spans="1:29" x14ac:dyDescent="0.3">
      <c r="A25" t="s">
        <v>36</v>
      </c>
      <c r="B25">
        <v>13094</v>
      </c>
    </row>
    <row r="26" spans="1:29" x14ac:dyDescent="0.3">
      <c r="A26" t="s">
        <v>37</v>
      </c>
      <c r="B26">
        <v>166828</v>
      </c>
    </row>
    <row r="27" spans="1:29" x14ac:dyDescent="0.3">
      <c r="A27" t="s">
        <v>38</v>
      </c>
      <c r="B27">
        <f>B25/B26</f>
        <v>7.8488023593161815E-2</v>
      </c>
    </row>
    <row r="28" spans="1:29" x14ac:dyDescent="0.3">
      <c r="A28" s="23" t="s">
        <v>39</v>
      </c>
      <c r="B28" s="24">
        <f>B27*B24</f>
        <v>736217.66130385781</v>
      </c>
      <c r="C28">
        <f>B28/1000</f>
        <v>736.21766130385777</v>
      </c>
    </row>
    <row r="35" spans="30:35" x14ac:dyDescent="0.3">
      <c r="AD35" s="21"/>
      <c r="AE35" s="21"/>
      <c r="AF35" s="21"/>
      <c r="AG35" s="21"/>
      <c r="AH35" s="21"/>
      <c r="AI35" s="21"/>
    </row>
    <row r="36" spans="30:35" x14ac:dyDescent="0.3">
      <c r="AD36" s="21"/>
      <c r="AE36" s="21"/>
      <c r="AF36" s="21"/>
      <c r="AG36" s="21"/>
      <c r="AH36" s="21"/>
      <c r="AI36" s="21"/>
    </row>
    <row r="37" spans="30:35" x14ac:dyDescent="0.3">
      <c r="AD37" s="21"/>
      <c r="AE37" s="21"/>
      <c r="AF37" s="21"/>
      <c r="AG37" s="21"/>
      <c r="AH37" s="21"/>
      <c r="AI37" s="21"/>
    </row>
    <row r="38" spans="30:35" x14ac:dyDescent="0.3">
      <c r="AD38" s="21"/>
      <c r="AE38" s="21"/>
      <c r="AF38" s="21"/>
      <c r="AG38" s="21"/>
      <c r="AH38" s="21"/>
      <c r="AI38" s="21"/>
    </row>
    <row r="39" spans="30:35" x14ac:dyDescent="0.3">
      <c r="AD39" s="21"/>
      <c r="AE39" s="21"/>
      <c r="AF39" s="21"/>
      <c r="AG39" s="21"/>
      <c r="AH39" s="21"/>
      <c r="AI39" s="21"/>
    </row>
    <row r="40" spans="30:35" x14ac:dyDescent="0.3">
      <c r="AD40" s="21"/>
      <c r="AE40" s="21"/>
      <c r="AF40" s="21"/>
      <c r="AG40" s="21"/>
      <c r="AH40" s="21"/>
      <c r="AI40" s="21"/>
    </row>
    <row r="41" spans="30:35" x14ac:dyDescent="0.3">
      <c r="AD41" s="21"/>
      <c r="AE41" s="21"/>
      <c r="AF41" s="21"/>
      <c r="AG41" s="21"/>
      <c r="AH41" s="21"/>
      <c r="AI41" s="21"/>
    </row>
    <row r="42" spans="30:35" x14ac:dyDescent="0.3">
      <c r="AD42" s="21"/>
      <c r="AE42" s="21"/>
      <c r="AF42" s="21"/>
      <c r="AG42" s="21"/>
      <c r="AH42" s="21"/>
      <c r="AI42" s="21"/>
    </row>
    <row r="43" spans="30:35" x14ac:dyDescent="0.3">
      <c r="AD43" s="21"/>
      <c r="AE43" s="21"/>
      <c r="AF43" s="21"/>
      <c r="AG43" s="21"/>
      <c r="AH43" s="21"/>
      <c r="AI43" s="21"/>
    </row>
    <row r="44" spans="30:35" x14ac:dyDescent="0.3">
      <c r="AD44" s="21"/>
      <c r="AE44" s="21"/>
      <c r="AF44" s="21"/>
      <c r="AG44" s="21"/>
      <c r="AH44" s="21"/>
      <c r="AI44" s="21"/>
    </row>
    <row r="45" spans="30:35" x14ac:dyDescent="0.3">
      <c r="AD45" s="21"/>
      <c r="AE45" s="21"/>
      <c r="AF45" s="21"/>
      <c r="AG45" s="21"/>
      <c r="AH45" s="21"/>
      <c r="AI45" s="21"/>
    </row>
    <row r="46" spans="30:35" x14ac:dyDescent="0.3">
      <c r="AD46" s="21"/>
      <c r="AE46" s="21"/>
      <c r="AF46" s="21"/>
      <c r="AG46" s="21"/>
      <c r="AH46" s="21"/>
      <c r="AI46" s="21"/>
    </row>
  </sheetData>
  <hyperlinks>
    <hyperlink ref="A12" location="_ftn1" display="_ftn1" xr:uid="{E21DC770-3253-4637-9D4E-BBD12C67D73F}"/>
    <hyperlink ref="A17" location="_ftnref1" display="_ftnref1" xr:uid="{2946DCD4-DA38-4FA4-AA69-7225A89AF7CC}"/>
  </hyperlink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54B602-34CE-4E42-B193-183F73920E02}">
  <dimension ref="A1:E8"/>
  <sheetViews>
    <sheetView workbookViewId="0">
      <selection sqref="A1:E7"/>
    </sheetView>
  </sheetViews>
  <sheetFormatPr defaultRowHeight="14.4" x14ac:dyDescent="0.3"/>
  <cols>
    <col min="1" max="1" width="45.6640625" bestFit="1" customWidth="1"/>
    <col min="2" max="2" width="9.109375" bestFit="1" customWidth="1"/>
    <col min="3" max="4" width="8.109375" bestFit="1" customWidth="1"/>
    <col min="5" max="5" width="9.109375" bestFit="1" customWidth="1"/>
  </cols>
  <sheetData>
    <row r="1" spans="1:5" x14ac:dyDescent="0.3">
      <c r="A1" t="s">
        <v>15</v>
      </c>
    </row>
    <row r="2" spans="1:5" x14ac:dyDescent="0.3">
      <c r="A2" s="9" t="s">
        <v>0</v>
      </c>
      <c r="B2" s="1" t="s">
        <v>1</v>
      </c>
      <c r="C2" s="1" t="s">
        <v>11</v>
      </c>
      <c r="D2" s="1" t="s">
        <v>12</v>
      </c>
      <c r="E2" s="1" t="s">
        <v>13</v>
      </c>
    </row>
    <row r="3" spans="1:5" x14ac:dyDescent="0.3">
      <c r="A3" s="10" t="s">
        <v>5</v>
      </c>
      <c r="B3" s="3">
        <v>213.63</v>
      </c>
      <c r="C3" s="3">
        <v>32.92</v>
      </c>
      <c r="D3" s="3">
        <v>111.48</v>
      </c>
      <c r="E3" s="3">
        <v>284.81</v>
      </c>
    </row>
    <row r="4" spans="1:5" x14ac:dyDescent="0.3">
      <c r="A4" s="10" t="s">
        <v>6</v>
      </c>
      <c r="B4" s="3">
        <v>197.86</v>
      </c>
      <c r="C4" s="3">
        <v>55.7</v>
      </c>
      <c r="D4" s="3">
        <v>147.85</v>
      </c>
      <c r="E4" s="3">
        <v>320.7</v>
      </c>
    </row>
    <row r="5" spans="1:5" x14ac:dyDescent="0.3">
      <c r="A5" s="10" t="s">
        <v>7</v>
      </c>
      <c r="B5" s="3">
        <v>157.83000000000001</v>
      </c>
      <c r="C5" s="3">
        <v>55.31</v>
      </c>
      <c r="D5" s="3">
        <v>132.52000000000001</v>
      </c>
      <c r="E5" s="3">
        <v>287.49</v>
      </c>
    </row>
    <row r="6" spans="1:5" x14ac:dyDescent="0.3">
      <c r="A6" s="10" t="s">
        <v>8</v>
      </c>
      <c r="B6" s="3">
        <v>436.83</v>
      </c>
      <c r="C6" s="3">
        <v>66.78</v>
      </c>
      <c r="D6" s="3">
        <v>240.57</v>
      </c>
      <c r="E6" s="3">
        <v>569.24</v>
      </c>
    </row>
    <row r="7" spans="1:5" x14ac:dyDescent="0.3">
      <c r="A7" s="10" t="s">
        <v>9</v>
      </c>
      <c r="B7" s="3">
        <v>99.54</v>
      </c>
      <c r="C7" s="3">
        <v>33.56</v>
      </c>
      <c r="D7" s="3">
        <v>97.59</v>
      </c>
      <c r="E7" s="3">
        <v>219.93</v>
      </c>
    </row>
    <row r="8" spans="1:5" x14ac:dyDescent="0.3">
      <c r="A8" s="11" t="s">
        <v>10</v>
      </c>
      <c r="B8" s="6">
        <f>SUM(B3:B7)</f>
        <v>1105.69</v>
      </c>
      <c r="C8" s="6">
        <f t="shared" ref="C8:E8" si="0">SUM(C3:C7)</f>
        <v>244.27</v>
      </c>
      <c r="D8" s="6">
        <f t="shared" si="0"/>
        <v>730.0100000000001</v>
      </c>
      <c r="E8" s="6">
        <f t="shared" si="0"/>
        <v>1682.17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50AE6A-9AD7-44F2-9F02-D319FCB83962}">
  <dimension ref="A1:E8"/>
  <sheetViews>
    <sheetView workbookViewId="0">
      <selection activeCell="B2" sqref="B2"/>
    </sheetView>
  </sheetViews>
  <sheetFormatPr defaultRowHeight="14.4" x14ac:dyDescent="0.3"/>
  <sheetData>
    <row r="1" spans="1:5" x14ac:dyDescent="0.3">
      <c r="A1" t="s">
        <v>17</v>
      </c>
    </row>
    <row r="2" spans="1:5" x14ac:dyDescent="0.3">
      <c r="A2" s="7" t="s">
        <v>0</v>
      </c>
      <c r="B2" s="8" t="s">
        <v>1</v>
      </c>
      <c r="C2" s="8" t="s">
        <v>2</v>
      </c>
      <c r="D2" s="8" t="s">
        <v>3</v>
      </c>
      <c r="E2" s="8" t="s">
        <v>4</v>
      </c>
    </row>
    <row r="3" spans="1:5" x14ac:dyDescent="0.3">
      <c r="A3" s="2" t="s">
        <v>5</v>
      </c>
      <c r="B3" s="3">
        <v>106.08</v>
      </c>
      <c r="C3" s="3">
        <v>10.07</v>
      </c>
      <c r="D3" s="3">
        <v>43.9</v>
      </c>
      <c r="E3" s="3">
        <v>115.44</v>
      </c>
    </row>
    <row r="4" spans="1:5" x14ac:dyDescent="0.3">
      <c r="A4" s="2" t="s">
        <v>6</v>
      </c>
      <c r="B4" s="3">
        <v>82.39</v>
      </c>
      <c r="C4" s="3">
        <v>13</v>
      </c>
      <c r="D4" s="3">
        <v>58.02</v>
      </c>
      <c r="E4" s="3">
        <v>150.12</v>
      </c>
    </row>
    <row r="5" spans="1:5" x14ac:dyDescent="0.3">
      <c r="A5" s="2" t="s">
        <v>7</v>
      </c>
      <c r="B5" s="3">
        <v>89.75</v>
      </c>
      <c r="C5" s="3">
        <v>21.13</v>
      </c>
      <c r="D5" s="3">
        <v>49.7</v>
      </c>
      <c r="E5" s="3">
        <v>114.21</v>
      </c>
    </row>
    <row r="6" spans="1:5" x14ac:dyDescent="0.3">
      <c r="A6" s="2" t="s">
        <v>16</v>
      </c>
      <c r="B6" s="3">
        <v>126.89</v>
      </c>
      <c r="C6" s="3">
        <v>67.84</v>
      </c>
      <c r="D6" s="3">
        <v>156.63</v>
      </c>
      <c r="E6" s="3">
        <v>301.22000000000003</v>
      </c>
    </row>
    <row r="7" spans="1:5" x14ac:dyDescent="0.3">
      <c r="A7" s="2" t="s">
        <v>9</v>
      </c>
      <c r="B7" s="3">
        <v>55.87</v>
      </c>
      <c r="C7" s="3">
        <v>8.67</v>
      </c>
      <c r="D7" s="3">
        <v>37.79</v>
      </c>
      <c r="E7" s="3">
        <v>93.76</v>
      </c>
    </row>
    <row r="8" spans="1:5" x14ac:dyDescent="0.3">
      <c r="A8" s="4" t="s">
        <v>10</v>
      </c>
      <c r="B8" s="5">
        <v>4952.63</v>
      </c>
      <c r="C8" s="3">
        <v>907.66</v>
      </c>
      <c r="D8" s="5">
        <v>2859.59</v>
      </c>
      <c r="E8" s="5">
        <v>7052.97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Arkusz1</vt:lpstr>
      <vt:lpstr>Arkusz2</vt:lpstr>
      <vt:lpstr>Arkusz3</vt:lpstr>
      <vt:lpstr>Arkusz1!_ftn1</vt:lpstr>
      <vt:lpstr>Arkusz1!_ftnref1</vt:lpstr>
      <vt:lpstr>Arkusz3!OLE_LINK1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 Suchanek</dc:creator>
  <cp:lastModifiedBy>Reviewer</cp:lastModifiedBy>
  <dcterms:created xsi:type="dcterms:W3CDTF">2015-06-05T18:19:34Z</dcterms:created>
  <dcterms:modified xsi:type="dcterms:W3CDTF">2021-03-06T15:55:29Z</dcterms:modified>
</cp:coreProperties>
</file>